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2" sheetId="1" r:id="rId1"/>
    <sheet name="Лист2 (2)" sheetId="2" r:id="rId2"/>
  </sheets>
  <externalReferences>
    <externalReference r:id="rId5"/>
  </externalReferences>
  <definedNames>
    <definedName name="_xlnm.Print_Area" localSheetId="0">'Лист2'!$A$1:$I$53</definedName>
    <definedName name="_xlnm.Print_Area" localSheetId="1">'Лист2 (2)'!$A$1:$I$53</definedName>
  </definedNames>
  <calcPr fullCalcOnLoad="1"/>
</workbook>
</file>

<file path=xl/sharedStrings.xml><?xml version="1.0" encoding="utf-8"?>
<sst xmlns="http://schemas.openxmlformats.org/spreadsheetml/2006/main" count="143" uniqueCount="59">
  <si>
    <t xml:space="preserve">              Складова витрат</t>
  </si>
  <si>
    <t>Одиниця</t>
  </si>
  <si>
    <t>Всього:</t>
  </si>
  <si>
    <t>Населення</t>
  </si>
  <si>
    <t>Бюджетні</t>
  </si>
  <si>
    <t>Інші</t>
  </si>
  <si>
    <t>виміру</t>
  </si>
  <si>
    <t>організації</t>
  </si>
  <si>
    <t>споживачі</t>
  </si>
  <si>
    <t>Витрати виробничої</t>
  </si>
  <si>
    <t>грн</t>
  </si>
  <si>
    <t>собівартості послуг</t>
  </si>
  <si>
    <t>Прямі матеріальні</t>
  </si>
  <si>
    <t>грн.</t>
  </si>
  <si>
    <t>витрати</t>
  </si>
  <si>
    <t xml:space="preserve">Прямі витрати на </t>
  </si>
  <si>
    <t>оплату праці</t>
  </si>
  <si>
    <t>Інші прямі витрати</t>
  </si>
  <si>
    <t>Нарахув.зар/плати</t>
  </si>
  <si>
    <t>Амортизація</t>
  </si>
  <si>
    <t>Змінні загальновироб-</t>
  </si>
  <si>
    <t>ничі та постійні розпо-</t>
  </si>
  <si>
    <t>ділені загальновироб-</t>
  </si>
  <si>
    <t>ничі витрати</t>
  </si>
  <si>
    <t>Адміністративні витрати</t>
  </si>
  <si>
    <t>Витрати на збут 5%</t>
  </si>
  <si>
    <t>Інші операційні витрати</t>
  </si>
  <si>
    <t>Витрати фінансової дільності</t>
  </si>
  <si>
    <t>Витрати операційної діяльності</t>
  </si>
  <si>
    <t xml:space="preserve">Запланований обсяг реалізації послуг ТПВ   </t>
  </si>
  <si>
    <t>м3</t>
  </si>
  <si>
    <t>Витрати на 1м3</t>
  </si>
  <si>
    <t>Рентабельність</t>
  </si>
  <si>
    <t>Прибуток</t>
  </si>
  <si>
    <t>Дохід від реалізації</t>
  </si>
  <si>
    <t>Податок на додану вартість 20%</t>
  </si>
  <si>
    <t xml:space="preserve">                                                               </t>
  </si>
  <si>
    <t>Споживач</t>
  </si>
  <si>
    <t>Коефіцієнт</t>
  </si>
  <si>
    <t>зміни витрат</t>
  </si>
  <si>
    <t xml:space="preserve"> з 01.11.2017 р.</t>
  </si>
  <si>
    <t xml:space="preserve">Діючий тариф </t>
  </si>
  <si>
    <t>тариф</t>
  </si>
  <si>
    <t>Тариф</t>
  </si>
  <si>
    <t xml:space="preserve">   КП "Послуга" </t>
  </si>
  <si>
    <t xml:space="preserve">                                                                            </t>
  </si>
  <si>
    <t>Коригування тарифу на перевзення  твердих побутових відходів    (грн.за 1 куб.м з ПДВ)</t>
  </si>
  <si>
    <t xml:space="preserve">на перевезення побутових відходів </t>
  </si>
  <si>
    <t>Розрахунок відкоригованого тарифу</t>
  </si>
  <si>
    <t>Бюджетні установи</t>
  </si>
  <si>
    <t>Інші споживачі</t>
  </si>
  <si>
    <t xml:space="preserve">Відкоригований </t>
  </si>
  <si>
    <t>(грн.за 1 куб.м з ПДВ)</t>
  </si>
  <si>
    <t xml:space="preserve">Директор </t>
  </si>
  <si>
    <t>Ю.В. Солорєв</t>
  </si>
  <si>
    <t>Начальник плново-економічного відділу</t>
  </si>
  <si>
    <t>І.М. Новак</t>
  </si>
  <si>
    <t xml:space="preserve">на захоронення побутових відходів </t>
  </si>
  <si>
    <t xml:space="preserve">   Коригування тарифу на захоронення  твердих побутових відходів    (грн.за 1 куб.м з ПДВ)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</si>
</sst>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20" borderId="0" applyNumberFormat="0" applyFill="0" applyAlignment="0">
      <protection locked="0"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22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23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7" fillId="0" borderId="0" xfId="0" applyFont="1" applyAlignment="1">
      <alignment/>
    </xf>
    <xf numFmtId="0" fontId="14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53" fillId="0" borderId="24" xfId="0" applyFont="1" applyBorder="1" applyAlignment="1">
      <alignment/>
    </xf>
    <xf numFmtId="0" fontId="51" fillId="0" borderId="25" xfId="0" applyFont="1" applyBorder="1" applyAlignment="1">
      <alignment horizontal="center"/>
    </xf>
    <xf numFmtId="0" fontId="53" fillId="0" borderId="26" xfId="0" applyFont="1" applyBorder="1" applyAlignment="1">
      <alignment/>
    </xf>
    <xf numFmtId="164" fontId="51" fillId="0" borderId="27" xfId="0" applyNumberFormat="1" applyFont="1" applyBorder="1" applyAlignment="1">
      <alignment horizontal="center"/>
    </xf>
    <xf numFmtId="164" fontId="51" fillId="0" borderId="28" xfId="0" applyNumberFormat="1" applyFont="1" applyBorder="1" applyAlignment="1">
      <alignment horizontal="center"/>
    </xf>
    <xf numFmtId="2" fontId="51" fillId="0" borderId="27" xfId="0" applyNumberFormat="1" applyFont="1" applyBorder="1" applyAlignment="1">
      <alignment horizontal="center"/>
    </xf>
    <xf numFmtId="0" fontId="51" fillId="0" borderId="25" xfId="0" applyFont="1" applyFill="1" applyBorder="1" applyAlignment="1">
      <alignment horizontal="center"/>
    </xf>
    <xf numFmtId="164" fontId="51" fillId="0" borderId="25" xfId="0" applyNumberFormat="1" applyFont="1" applyBorder="1" applyAlignment="1">
      <alignment horizontal="center"/>
    </xf>
    <xf numFmtId="2" fontId="51" fillId="0" borderId="16" xfId="0" applyNumberFormat="1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34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51" fillId="0" borderId="29" xfId="0" applyFont="1" applyBorder="1" applyAlignment="1">
      <alignment horizontal="center"/>
    </xf>
    <xf numFmtId="2" fontId="51" fillId="0" borderId="23" xfId="0" applyNumberFormat="1" applyFont="1" applyBorder="1" applyAlignment="1">
      <alignment horizontal="center"/>
    </xf>
    <xf numFmtId="0" fontId="51" fillId="0" borderId="11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30" xfId="0" applyFont="1" applyBorder="1" applyAlignment="1">
      <alignment/>
    </xf>
    <xf numFmtId="2" fontId="7" fillId="0" borderId="31" xfId="0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31" xfId="0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65" fontId="7" fillId="0" borderId="36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51" fillId="0" borderId="0" xfId="0" applyFont="1" applyAlignment="1">
      <alignment horizontal="justify"/>
    </xf>
    <xf numFmtId="0" fontId="0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13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2" fontId="51" fillId="0" borderId="34" xfId="0" applyNumberFormat="1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3" fillId="0" borderId="39" xfId="0" applyFont="1" applyBorder="1" applyAlignment="1">
      <alignment/>
    </xf>
    <xf numFmtId="0" fontId="53" fillId="0" borderId="22" xfId="0" applyFont="1" applyBorder="1" applyAlignment="1">
      <alignment/>
    </xf>
    <xf numFmtId="0" fontId="0" fillId="0" borderId="40" xfId="0" applyBorder="1" applyAlignment="1">
      <alignment/>
    </xf>
    <xf numFmtId="0" fontId="53" fillId="0" borderId="19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17" xfId="0" applyFont="1" applyBorder="1" applyAlignment="1">
      <alignment/>
    </xf>
    <xf numFmtId="0" fontId="51" fillId="0" borderId="27" xfId="0" applyFont="1" applyBorder="1" applyAlignment="1">
      <alignment horizontal="center"/>
    </xf>
    <xf numFmtId="0" fontId="17" fillId="0" borderId="39" xfId="0" applyFont="1" applyBorder="1" applyAlignment="1">
      <alignment/>
    </xf>
    <xf numFmtId="0" fontId="7" fillId="0" borderId="21" xfId="0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22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51" fillId="0" borderId="37" xfId="0" applyFont="1" applyBorder="1" applyAlignment="1">
      <alignment/>
    </xf>
    <xf numFmtId="1" fontId="7" fillId="0" borderId="25" xfId="0" applyNumberFormat="1" applyFont="1" applyBorder="1" applyAlignment="1">
      <alignment horizontal="center"/>
    </xf>
    <xf numFmtId="0" fontId="51" fillId="0" borderId="26" xfId="0" applyFont="1" applyBorder="1" applyAlignment="1">
      <alignment/>
    </xf>
    <xf numFmtId="0" fontId="51" fillId="0" borderId="37" xfId="0" applyFont="1" applyFill="1" applyBorder="1" applyAlignment="1">
      <alignment/>
    </xf>
    <xf numFmtId="164" fontId="7" fillId="0" borderId="42" xfId="0" applyNumberFormat="1" applyFont="1" applyBorder="1" applyAlignment="1">
      <alignment horizontal="center"/>
    </xf>
    <xf numFmtId="164" fontId="7" fillId="0" borderId="43" xfId="0" applyNumberFormat="1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51" fillId="0" borderId="24" xfId="0" applyFont="1" applyBorder="1" applyAlignment="1">
      <alignment/>
    </xf>
    <xf numFmtId="164" fontId="7" fillId="0" borderId="25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 horizontal="center"/>
    </xf>
    <xf numFmtId="2" fontId="17" fillId="0" borderId="48" xfId="0" applyNumberFormat="1" applyFont="1" applyBorder="1" applyAlignment="1">
      <alignment horizontal="center"/>
    </xf>
    <xf numFmtId="2" fontId="17" fillId="0" borderId="38" xfId="0" applyNumberFormat="1" applyFont="1" applyBorder="1" applyAlignment="1">
      <alignment horizontal="center"/>
    </xf>
    <xf numFmtId="0" fontId="53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2" fontId="7" fillId="0" borderId="34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5" fontId="7" fillId="0" borderId="49" xfId="0" applyNumberFormat="1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2" fontId="51" fillId="0" borderId="29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65" fontId="7" fillId="0" borderId="34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165" fontId="7" fillId="0" borderId="36" xfId="0" applyNumberFormat="1" applyFont="1" applyBorder="1" applyAlignment="1">
      <alignment/>
    </xf>
    <xf numFmtId="165" fontId="7" fillId="0" borderId="42" xfId="0" applyNumberFormat="1" applyFont="1" applyBorder="1" applyAlignment="1">
      <alignment horizontal="center"/>
    </xf>
    <xf numFmtId="0" fontId="51" fillId="0" borderId="23" xfId="0" applyFont="1" applyBorder="1" applyAlignment="1">
      <alignment/>
    </xf>
    <xf numFmtId="2" fontId="51" fillId="34" borderId="16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20" xfId="0" applyFont="1" applyBorder="1" applyAlignment="1">
      <alignment/>
    </xf>
    <xf numFmtId="0" fontId="53" fillId="0" borderId="27" xfId="0" applyFont="1" applyBorder="1" applyAlignment="1">
      <alignment horizontal="center"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4" xfId="0" applyFont="1" applyBorder="1" applyAlignment="1">
      <alignment/>
    </xf>
    <xf numFmtId="0" fontId="51" fillId="0" borderId="34" xfId="0" applyFont="1" applyFill="1" applyBorder="1" applyAlignment="1">
      <alignment/>
    </xf>
    <xf numFmtId="0" fontId="51" fillId="0" borderId="34" xfId="0" applyFont="1" applyBorder="1" applyAlignment="1">
      <alignment/>
    </xf>
    <xf numFmtId="165" fontId="7" fillId="0" borderId="16" xfId="0" applyNumberFormat="1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0" fontId="52" fillId="0" borderId="11" xfId="0" applyFont="1" applyBorder="1" applyAlignment="1">
      <alignment/>
    </xf>
    <xf numFmtId="0" fontId="51" fillId="0" borderId="15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0" fillId="0" borderId="37" xfId="0" applyBorder="1" applyAlignment="1">
      <alignment/>
    </xf>
    <xf numFmtId="165" fontId="7" fillId="0" borderId="45" xfId="0" applyNumberFormat="1" applyFont="1" applyBorder="1" applyAlignment="1">
      <alignment horizontal="center"/>
    </xf>
    <xf numFmtId="2" fontId="51" fillId="34" borderId="34" xfId="0" applyNumberFormat="1" applyFont="1" applyFill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1" fillId="0" borderId="54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0" fontId="51" fillId="0" borderId="55" xfId="0" applyFont="1" applyBorder="1" applyAlignment="1">
      <alignment horizontal="left"/>
    </xf>
    <xf numFmtId="0" fontId="51" fillId="0" borderId="34" xfId="0" applyFont="1" applyBorder="1" applyAlignment="1">
      <alignment horizontal="left"/>
    </xf>
    <xf numFmtId="0" fontId="51" fillId="0" borderId="56" xfId="0" applyFont="1" applyFill="1" applyBorder="1" applyAlignment="1">
      <alignment horizontal="left"/>
    </xf>
    <xf numFmtId="0" fontId="51" fillId="0" borderId="35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50" fillId="34" borderId="0" xfId="0" applyFont="1" applyFill="1" applyBorder="1" applyAlignment="1">
      <alignment horizontal="left"/>
    </xf>
    <xf numFmtId="0" fontId="53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57" xfId="0" applyBorder="1" applyAlignment="1">
      <alignment/>
    </xf>
    <xf numFmtId="0" fontId="53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58" xfId="0" applyBorder="1" applyAlignment="1">
      <alignment/>
    </xf>
    <xf numFmtId="0" fontId="51" fillId="0" borderId="23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2" fontId="51" fillId="0" borderId="34" xfId="0" applyNumberFormat="1" applyFont="1" applyBorder="1" applyAlignment="1">
      <alignment horizontal="center"/>
    </xf>
    <xf numFmtId="2" fontId="51" fillId="0" borderId="45" xfId="0" applyNumberFormat="1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51" fillId="0" borderId="59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5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58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GSE DCF_Model_31_07_09 fin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ReceivedFiles\&#1043;&#1086;&#1085;&#1095;&#1072;&#1088;&#1077;&#1085;&#1082;&#1086;%20&#1051;\&#1050;&#1086;&#1087;&#1080;&#1103;%205%20&#1087;&#1088;&#1077;&#1084;&#1110;&#1103;%20&#1041;&#1077;&#1079;%20&#1077;&#1082;&#1086;&#1083;&#1086;&#1075;.%20&#1087;&#1086;&#1076;&#1072;&#1090;&#1082;&#1091;%201841%20&#1084;&#1110;&#1085;.&#1058;&#1072;&#1088;&#1080;&#1092;&#1080;%202018&#108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'єм"/>
      <sheetName val="планов.кальк"/>
      <sheetName val="маршрути"/>
      <sheetName val="ПММ"/>
      <sheetName val="графік запчаст"/>
      <sheetName val="елек,газ,вод"/>
      <sheetName val="охорон.прац."/>
      <sheetName val="калькул.накомпак."/>
      <sheetName val="обща зарп."/>
      <sheetName val="зведена відом."/>
      <sheetName val="розрах еколог.подат,спецодяг"/>
      <sheetName val="витрат.опер.діял."/>
      <sheetName val="витрат.опер.діял. (2)"/>
      <sheetName val="запчас.відряд.канцтовар."/>
      <sheetName val="амортизація"/>
      <sheetName val="штатн.розпис"/>
      <sheetName val="Лист2 (3)"/>
      <sheetName val="заправка картриджа"/>
      <sheetName val="зміст"/>
      <sheetName val="Лист1"/>
      <sheetName val="Лист2"/>
    </sheetNames>
    <sheetDataSet>
      <sheetData sheetId="0">
        <row r="640">
          <cell r="E640">
            <v>86881.52999999997</v>
          </cell>
        </row>
      </sheetData>
      <sheetData sheetId="9">
        <row r="9">
          <cell r="D9">
            <v>407374.1446602676</v>
          </cell>
        </row>
        <row r="11">
          <cell r="D11">
            <v>547934.2418310804</v>
          </cell>
        </row>
      </sheetData>
      <sheetData sheetId="12">
        <row r="4">
          <cell r="F4">
            <v>1693689.1790858598</v>
          </cell>
        </row>
        <row r="22">
          <cell r="F22">
            <v>333292.927568832</v>
          </cell>
        </row>
        <row r="24">
          <cell r="F24">
            <v>537488.44</v>
          </cell>
        </row>
        <row r="27">
          <cell r="F27">
            <v>353209.11333333334</v>
          </cell>
        </row>
      </sheetData>
      <sheetData sheetId="15">
        <row r="25">
          <cell r="AP25">
            <v>1514967.8525856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="110" zoomScaleSheetLayoutView="110" zoomScalePageLayoutView="0" workbookViewId="0" topLeftCell="A37">
      <selection activeCell="I4" sqref="F4:I4"/>
    </sheetView>
  </sheetViews>
  <sheetFormatPr defaultColWidth="9.140625" defaultRowHeight="15"/>
  <cols>
    <col min="1" max="1" width="8.00390625" style="0" customWidth="1"/>
    <col min="2" max="2" width="9.57421875" style="0" customWidth="1"/>
    <col min="4" max="4" width="13.421875" style="0" customWidth="1"/>
    <col min="6" max="6" width="14.7109375" style="0" customWidth="1"/>
    <col min="7" max="8" width="10.00390625" style="0" customWidth="1"/>
    <col min="9" max="9" width="10.8515625" style="0" customWidth="1"/>
  </cols>
  <sheetData>
    <row r="1" spans="1:9" ht="15">
      <c r="A1" s="2"/>
      <c r="B1" s="1"/>
      <c r="C1" s="1"/>
      <c r="D1" s="1"/>
      <c r="E1" s="3" t="s">
        <v>36</v>
      </c>
      <c r="F1" s="2"/>
      <c r="G1" s="2"/>
      <c r="H1" s="2"/>
      <c r="I1" s="2"/>
    </row>
    <row r="2" spans="1:9" ht="18.75">
      <c r="A2" s="3"/>
      <c r="B2" s="3"/>
      <c r="C2" s="3"/>
      <c r="D2" s="3"/>
      <c r="E2" s="27"/>
      <c r="G2" s="27"/>
      <c r="I2" s="67"/>
    </row>
    <row r="3" spans="1:9" ht="18.75">
      <c r="A3" s="3"/>
      <c r="B3" s="3"/>
      <c r="C3" s="7"/>
      <c r="D3" s="7"/>
      <c r="E3" s="4"/>
      <c r="F3" s="28"/>
      <c r="G3" s="28"/>
      <c r="H3" s="28"/>
      <c r="I3" s="29"/>
    </row>
    <row r="4" spans="1:9" ht="18.75">
      <c r="A4" s="3"/>
      <c r="B4" s="30"/>
      <c r="C4" s="30"/>
      <c r="D4" s="30"/>
      <c r="E4" s="5" t="s">
        <v>45</v>
      </c>
      <c r="G4" s="27"/>
      <c r="I4" s="68"/>
    </row>
    <row r="5" spans="2:9" ht="15.75">
      <c r="B5" s="8"/>
      <c r="C5" s="8"/>
      <c r="D5" s="8"/>
      <c r="E5" s="8"/>
      <c r="F5" s="8"/>
      <c r="G5" s="31"/>
      <c r="H5" s="26"/>
      <c r="I5" s="32"/>
    </row>
    <row r="6" spans="1:9" ht="15.75">
      <c r="A6" s="156" t="s">
        <v>48</v>
      </c>
      <c r="B6" s="156"/>
      <c r="C6" s="156"/>
      <c r="D6" s="156"/>
      <c r="E6" s="156"/>
      <c r="F6" s="156"/>
      <c r="G6" s="156"/>
      <c r="H6" s="156"/>
      <c r="I6" s="156"/>
    </row>
    <row r="7" spans="1:9" ht="15.75">
      <c r="A7" s="156" t="s">
        <v>47</v>
      </c>
      <c r="B7" s="156"/>
      <c r="C7" s="156"/>
      <c r="D7" s="156"/>
      <c r="E7" s="156"/>
      <c r="F7" s="156"/>
      <c r="G7" s="156"/>
      <c r="H7" s="156"/>
      <c r="I7" s="156"/>
    </row>
    <row r="8" spans="1:9" ht="15.75">
      <c r="A8" s="34"/>
      <c r="B8" s="33"/>
      <c r="C8" s="33"/>
      <c r="D8" s="33"/>
      <c r="E8" s="46" t="s">
        <v>44</v>
      </c>
      <c r="F8" s="46"/>
      <c r="G8" s="46"/>
      <c r="H8" s="46"/>
      <c r="I8" s="47"/>
    </row>
    <row r="9" spans="1:13" ht="16.5" thickBot="1">
      <c r="A9" s="1"/>
      <c r="G9" s="31"/>
      <c r="H9" s="148" t="s">
        <v>52</v>
      </c>
      <c r="I9" s="163"/>
      <c r="J9" s="163"/>
      <c r="K9" s="163"/>
      <c r="L9" s="163"/>
      <c r="M9" s="164"/>
    </row>
    <row r="10" spans="1:9" ht="15">
      <c r="A10" s="94" t="s">
        <v>0</v>
      </c>
      <c r="B10" s="95"/>
      <c r="C10" s="96"/>
      <c r="D10" s="97"/>
      <c r="E10" s="137" t="s">
        <v>1</v>
      </c>
      <c r="F10" s="137" t="s">
        <v>2</v>
      </c>
      <c r="G10" s="138" t="s">
        <v>3</v>
      </c>
      <c r="H10" s="98" t="s">
        <v>4</v>
      </c>
      <c r="I10" s="99" t="s">
        <v>5</v>
      </c>
    </row>
    <row r="11" spans="1:9" ht="14.25" customHeight="1">
      <c r="A11" s="35"/>
      <c r="B11" s="32"/>
      <c r="C11" s="32"/>
      <c r="D11" s="53"/>
      <c r="E11" s="125" t="s">
        <v>6</v>
      </c>
      <c r="F11" s="125"/>
      <c r="G11" s="135"/>
      <c r="H11" s="136" t="s">
        <v>7</v>
      </c>
      <c r="I11" s="139" t="s">
        <v>8</v>
      </c>
    </row>
    <row r="12" spans="1:9" ht="15" hidden="1">
      <c r="A12" s="37"/>
      <c r="B12" s="23"/>
      <c r="C12" s="23"/>
      <c r="D12" s="24"/>
      <c r="E12" s="25"/>
      <c r="F12" s="133"/>
      <c r="G12" s="78"/>
      <c r="H12" s="76"/>
      <c r="I12" s="38"/>
    </row>
    <row r="13" spans="1:9" ht="15">
      <c r="A13" s="100"/>
      <c r="B13" s="71" t="s">
        <v>9</v>
      </c>
      <c r="C13" s="71"/>
      <c r="D13" s="77"/>
      <c r="E13" s="123" t="s">
        <v>10</v>
      </c>
      <c r="F13" s="123">
        <f>F15+F17+F19+F20+F22</f>
        <v>4840021.657233893</v>
      </c>
      <c r="G13" s="120"/>
      <c r="H13" s="54"/>
      <c r="I13" s="101"/>
    </row>
    <row r="14" spans="1:9" ht="15">
      <c r="A14" s="102"/>
      <c r="B14" s="78" t="s">
        <v>11</v>
      </c>
      <c r="C14" s="78"/>
      <c r="D14" s="79"/>
      <c r="E14" s="86"/>
      <c r="F14" s="86"/>
      <c r="G14" s="120"/>
      <c r="H14" s="55"/>
      <c r="I14" s="36"/>
    </row>
    <row r="15" spans="1:9" ht="15">
      <c r="A15" s="100"/>
      <c r="B15" s="14"/>
      <c r="C15" s="14" t="s">
        <v>12</v>
      </c>
      <c r="D15" s="15"/>
      <c r="E15" s="16" t="s">
        <v>13</v>
      </c>
      <c r="F15" s="43">
        <f>'[1]витрат.опер.діял. (2)'!F4</f>
        <v>1693689.1790858598</v>
      </c>
      <c r="G15" s="66"/>
      <c r="H15" s="56"/>
      <c r="I15" s="39"/>
    </row>
    <row r="16" spans="1:9" ht="15">
      <c r="A16" s="102"/>
      <c r="B16" s="11"/>
      <c r="C16" s="11" t="s">
        <v>14</v>
      </c>
      <c r="D16" s="12"/>
      <c r="E16" s="86"/>
      <c r="F16" s="86"/>
      <c r="G16" s="129"/>
      <c r="H16" s="57"/>
      <c r="I16" s="40"/>
    </row>
    <row r="17" spans="1:9" ht="15">
      <c r="A17" s="100"/>
      <c r="B17" s="14"/>
      <c r="C17" s="14" t="s">
        <v>15</v>
      </c>
      <c r="D17" s="15"/>
      <c r="E17" s="43" t="s">
        <v>13</v>
      </c>
      <c r="F17" s="134">
        <f>'[1]штатн.розпис'!AP25</f>
        <v>1514967.8525856</v>
      </c>
      <c r="G17" s="120"/>
      <c r="H17" s="54"/>
      <c r="I17" s="39"/>
    </row>
    <row r="18" spans="1:9" ht="15">
      <c r="A18" s="102"/>
      <c r="B18" s="11"/>
      <c r="C18" s="50" t="s">
        <v>16</v>
      </c>
      <c r="D18" s="12"/>
      <c r="E18" s="86"/>
      <c r="F18" s="86"/>
      <c r="G18" s="120"/>
      <c r="H18" s="55"/>
      <c r="I18" s="41"/>
    </row>
    <row r="19" spans="1:9" ht="15">
      <c r="A19" s="103" t="s">
        <v>17</v>
      </c>
      <c r="B19" s="14"/>
      <c r="C19" s="145" t="s">
        <v>18</v>
      </c>
      <c r="D19" s="13"/>
      <c r="E19" s="16" t="s">
        <v>13</v>
      </c>
      <c r="F19" s="154">
        <f>'[1]витрат.опер.діял. (2)'!F22</f>
        <v>333292.927568832</v>
      </c>
      <c r="G19" s="128"/>
      <c r="H19" s="155"/>
      <c r="I19" s="155"/>
    </row>
    <row r="20" spans="1:9" ht="15">
      <c r="A20" s="102"/>
      <c r="B20" s="11"/>
      <c r="C20" s="146" t="s">
        <v>19</v>
      </c>
      <c r="D20" s="12"/>
      <c r="E20" s="16" t="s">
        <v>13</v>
      </c>
      <c r="F20" s="85">
        <f>'[1]витрат.опер.діял. (2)'!F24</f>
        <v>537488.44</v>
      </c>
      <c r="G20" s="128"/>
      <c r="H20" s="155"/>
      <c r="I20" s="155"/>
    </row>
    <row r="21" spans="1:9" ht="15">
      <c r="A21" s="100"/>
      <c r="B21" s="14"/>
      <c r="C21" s="51" t="s">
        <v>20</v>
      </c>
      <c r="D21" s="15"/>
      <c r="E21" s="16"/>
      <c r="F21" s="16"/>
      <c r="G21" s="120"/>
      <c r="H21" s="55"/>
      <c r="I21" s="106"/>
    </row>
    <row r="22" spans="1:9" ht="15">
      <c r="A22" s="107"/>
      <c r="B22" s="32"/>
      <c r="C22" s="52" t="s">
        <v>21</v>
      </c>
      <c r="D22" s="53"/>
      <c r="E22" s="126" t="s">
        <v>13</v>
      </c>
      <c r="F22" s="126">
        <f>'[1]витрат.опер.діял. (2)'!F27+'[1]зведена відом.'!D9</f>
        <v>760583.2579936009</v>
      </c>
      <c r="G22" s="120"/>
      <c r="H22" s="54"/>
      <c r="I22" s="108"/>
    </row>
    <row r="23" spans="1:9" ht="15">
      <c r="A23" s="107"/>
      <c r="B23" s="32"/>
      <c r="C23" s="52" t="s">
        <v>22</v>
      </c>
      <c r="D23" s="53"/>
      <c r="E23" s="48"/>
      <c r="F23" s="48"/>
      <c r="G23" s="120"/>
      <c r="H23" s="55"/>
      <c r="I23" s="106"/>
    </row>
    <row r="24" spans="1:9" ht="15">
      <c r="A24" s="102"/>
      <c r="B24" s="11"/>
      <c r="C24" s="50" t="s">
        <v>23</v>
      </c>
      <c r="D24" s="12"/>
      <c r="E24" s="86"/>
      <c r="F24" s="86"/>
      <c r="G24" s="120"/>
      <c r="H24" s="55"/>
      <c r="I24" s="93"/>
    </row>
    <row r="25" spans="1:9" ht="15">
      <c r="A25" s="100"/>
      <c r="B25" s="71" t="s">
        <v>24</v>
      </c>
      <c r="C25" s="71"/>
      <c r="D25" s="77"/>
      <c r="E25" s="74" t="s">
        <v>13</v>
      </c>
      <c r="F25" s="123">
        <f>'[1]зведена відом.'!D11</f>
        <v>547934.2418310804</v>
      </c>
      <c r="G25" s="66"/>
      <c r="H25" s="56"/>
      <c r="I25" s="42"/>
    </row>
    <row r="26" spans="1:9" ht="0.75" customHeight="1">
      <c r="A26" s="102"/>
      <c r="B26" s="11"/>
      <c r="C26" s="11"/>
      <c r="D26" s="12"/>
      <c r="E26" s="86"/>
      <c r="F26" s="86"/>
      <c r="G26" s="129"/>
      <c r="H26" s="55"/>
      <c r="I26" s="36"/>
    </row>
    <row r="27" spans="1:9" ht="15">
      <c r="A27" s="73"/>
      <c r="B27" s="71" t="s">
        <v>25</v>
      </c>
      <c r="C27" s="71"/>
      <c r="D27" s="77"/>
      <c r="E27" s="74" t="s">
        <v>13</v>
      </c>
      <c r="F27" s="123">
        <f>F13*5%</f>
        <v>242001.08286169465</v>
      </c>
      <c r="G27" s="120"/>
      <c r="H27" s="56"/>
      <c r="I27" s="39"/>
    </row>
    <row r="28" spans="1:9" ht="0.75" customHeight="1">
      <c r="A28" s="75"/>
      <c r="B28" s="78"/>
      <c r="C28" s="78"/>
      <c r="D28" s="79"/>
      <c r="E28" s="127"/>
      <c r="F28" s="127"/>
      <c r="G28" s="121"/>
      <c r="H28" s="60"/>
      <c r="I28" s="93"/>
    </row>
    <row r="29" spans="1:9" ht="15">
      <c r="A29" s="73"/>
      <c r="B29" s="71" t="s">
        <v>26</v>
      </c>
      <c r="C29" s="71"/>
      <c r="D29" s="77"/>
      <c r="E29" s="74" t="s">
        <v>13</v>
      </c>
      <c r="F29" s="74">
        <v>0</v>
      </c>
      <c r="G29" s="72"/>
      <c r="H29" s="43"/>
      <c r="I29" s="44"/>
    </row>
    <row r="30" spans="1:9" ht="4.5" customHeight="1">
      <c r="A30" s="75"/>
      <c r="B30" s="78"/>
      <c r="C30" s="78"/>
      <c r="D30" s="79"/>
      <c r="E30" s="127"/>
      <c r="F30" s="127"/>
      <c r="G30" s="130"/>
      <c r="H30" s="86"/>
      <c r="I30" s="93"/>
    </row>
    <row r="31" spans="1:9" ht="15">
      <c r="A31" s="73" t="s">
        <v>27</v>
      </c>
      <c r="B31" s="14"/>
      <c r="C31" s="14"/>
      <c r="D31" s="15"/>
      <c r="E31" s="123" t="s">
        <v>13</v>
      </c>
      <c r="F31" s="123">
        <v>0</v>
      </c>
      <c r="G31" s="119"/>
      <c r="H31" s="61"/>
      <c r="I31" s="109"/>
    </row>
    <row r="32" spans="1:9" ht="15">
      <c r="A32" s="114" t="s">
        <v>28</v>
      </c>
      <c r="B32" s="81"/>
      <c r="C32" s="81"/>
      <c r="D32" s="82"/>
      <c r="E32" s="122" t="s">
        <v>13</v>
      </c>
      <c r="F32" s="122">
        <f>F13+F25+F27</f>
        <v>5629956.9819266675</v>
      </c>
      <c r="G32" s="131"/>
      <c r="H32" s="62"/>
      <c r="I32" s="111"/>
    </row>
    <row r="33" spans="1:9" ht="15">
      <c r="A33" s="113" t="s">
        <v>29</v>
      </c>
      <c r="B33" s="81"/>
      <c r="C33" s="81"/>
      <c r="D33" s="82"/>
      <c r="E33" s="63" t="s">
        <v>30</v>
      </c>
      <c r="F33" s="63">
        <f>'[1]об''єм'!E640+13154.89+3759.61</f>
        <v>103796.02999999997</v>
      </c>
      <c r="G33" s="144"/>
      <c r="H33" s="128"/>
      <c r="I33" s="111"/>
    </row>
    <row r="34" spans="1:9" ht="15">
      <c r="A34" s="75" t="s">
        <v>31</v>
      </c>
      <c r="B34" s="78"/>
      <c r="C34" s="78"/>
      <c r="D34" s="79"/>
      <c r="E34" s="128" t="s">
        <v>13</v>
      </c>
      <c r="F34" s="128">
        <f>F32/F33</f>
        <v>54.24058108895561</v>
      </c>
      <c r="G34" s="128">
        <f>F34</f>
        <v>54.24058108895561</v>
      </c>
      <c r="H34" s="128">
        <f>G34</f>
        <v>54.24058108895561</v>
      </c>
      <c r="I34" s="153">
        <f>H34</f>
        <v>54.24058108895561</v>
      </c>
    </row>
    <row r="35" spans="1:9" ht="15">
      <c r="A35" s="113" t="s">
        <v>32</v>
      </c>
      <c r="B35" s="81"/>
      <c r="C35" s="81"/>
      <c r="D35" s="82"/>
      <c r="E35" s="63" t="s">
        <v>13</v>
      </c>
      <c r="F35" s="63"/>
      <c r="G35" s="63">
        <v>5</v>
      </c>
      <c r="H35" s="143">
        <v>10</v>
      </c>
      <c r="I35" s="111">
        <v>20</v>
      </c>
    </row>
    <row r="36" spans="1:9" ht="15">
      <c r="A36" s="112" t="s">
        <v>33</v>
      </c>
      <c r="B36" s="6"/>
      <c r="C36" s="78"/>
      <c r="D36" s="79"/>
      <c r="E36" s="128" t="s">
        <v>13</v>
      </c>
      <c r="F36" s="128"/>
      <c r="G36" s="65">
        <f>G34*G35%</f>
        <v>2.7120290544477808</v>
      </c>
      <c r="H36" s="128">
        <f>H34*H35%</f>
        <v>5.4240581088955615</v>
      </c>
      <c r="I36" s="124">
        <f>I34*I35%</f>
        <v>10.848116217791123</v>
      </c>
    </row>
    <row r="37" spans="1:9" ht="15">
      <c r="A37" s="114" t="s">
        <v>34</v>
      </c>
      <c r="B37" s="81"/>
      <c r="C37" s="81"/>
      <c r="D37" s="82"/>
      <c r="E37" s="128" t="s">
        <v>13</v>
      </c>
      <c r="F37" s="128"/>
      <c r="G37" s="65">
        <f>G34+G36</f>
        <v>56.95261014340339</v>
      </c>
      <c r="H37" s="128">
        <f>H34+H36</f>
        <v>59.66463919785117</v>
      </c>
      <c r="I37" s="124">
        <f>I34+I36</f>
        <v>65.08869730674672</v>
      </c>
    </row>
    <row r="38" spans="1:9" ht="15.75" thickBot="1">
      <c r="A38" s="140" t="s">
        <v>35</v>
      </c>
      <c r="B38" s="141"/>
      <c r="C38" s="141"/>
      <c r="D38" s="141"/>
      <c r="E38" s="64" t="s">
        <v>13</v>
      </c>
      <c r="F38" s="64"/>
      <c r="G38" s="66">
        <f>G37*20%</f>
        <v>11.390522028680678</v>
      </c>
      <c r="H38" s="147">
        <f>H37*20%</f>
        <v>11.932927839570235</v>
      </c>
      <c r="I38" s="132">
        <f>I37*20%</f>
        <v>13.017739461349345</v>
      </c>
    </row>
    <row r="39" spans="1:9" ht="15.75" thickBot="1">
      <c r="A39" s="110" t="s">
        <v>43</v>
      </c>
      <c r="B39" s="80"/>
      <c r="C39" s="80"/>
      <c r="D39" s="80"/>
      <c r="E39" s="142" t="s">
        <v>13</v>
      </c>
      <c r="F39" s="115"/>
      <c r="G39" s="116">
        <f>G37+G38</f>
        <v>68.34313217208407</v>
      </c>
      <c r="H39" s="117">
        <f>H37+H38</f>
        <v>71.59756703742141</v>
      </c>
      <c r="I39" s="116">
        <f>I37+I38</f>
        <v>78.10643676809607</v>
      </c>
    </row>
    <row r="40" spans="1:9" ht="15">
      <c r="A40" s="8"/>
      <c r="B40" s="8"/>
      <c r="C40" s="8"/>
      <c r="D40" s="8"/>
      <c r="E40" s="8"/>
      <c r="F40" s="8"/>
      <c r="G40" s="8"/>
      <c r="H40" s="45"/>
      <c r="I40" s="45"/>
    </row>
    <row r="41" spans="1:8" ht="15">
      <c r="A41" s="69"/>
      <c r="B41" s="118" t="s">
        <v>46</v>
      </c>
      <c r="C41" s="8"/>
      <c r="D41" s="8"/>
      <c r="E41" s="8"/>
      <c r="F41" s="8"/>
      <c r="G41" s="70"/>
      <c r="H41" s="70"/>
    </row>
    <row r="42" spans="1:6" ht="15.75" thickBot="1">
      <c r="A42" s="8"/>
      <c r="B42" s="8"/>
      <c r="C42" s="8"/>
      <c r="D42" s="8"/>
      <c r="E42" s="8"/>
      <c r="F42" s="8"/>
    </row>
    <row r="43" spans="1:9" ht="15">
      <c r="A43" s="87" t="s">
        <v>37</v>
      </c>
      <c r="B43" s="88"/>
      <c r="C43" s="21"/>
      <c r="D43" s="21" t="s">
        <v>41</v>
      </c>
      <c r="E43" s="22"/>
      <c r="F43" s="20" t="s">
        <v>38</v>
      </c>
      <c r="G43" s="165" t="s">
        <v>51</v>
      </c>
      <c r="H43" s="166"/>
      <c r="I43" s="167"/>
    </row>
    <row r="44" spans="1:9" ht="15.75" thickBot="1">
      <c r="A44" s="89"/>
      <c r="B44" s="90"/>
      <c r="C44" s="91"/>
      <c r="D44" s="91" t="s">
        <v>40</v>
      </c>
      <c r="E44" s="90"/>
      <c r="F44" s="92" t="s">
        <v>39</v>
      </c>
      <c r="G44" s="168" t="s">
        <v>42</v>
      </c>
      <c r="H44" s="169"/>
      <c r="I44" s="170"/>
    </row>
    <row r="45" spans="1:9" ht="15">
      <c r="A45" s="157" t="s">
        <v>3</v>
      </c>
      <c r="B45" s="158"/>
      <c r="C45" s="10"/>
      <c r="D45" s="11">
        <v>57.72</v>
      </c>
      <c r="E45" s="12"/>
      <c r="F45" s="83">
        <v>1.184</v>
      </c>
      <c r="G45" s="171">
        <v>68.34</v>
      </c>
      <c r="H45" s="171"/>
      <c r="I45" s="172"/>
    </row>
    <row r="46" spans="1:9" ht="15">
      <c r="A46" s="159" t="s">
        <v>49</v>
      </c>
      <c r="B46" s="160"/>
      <c r="C46" s="10"/>
      <c r="D46" s="11">
        <v>60.47</v>
      </c>
      <c r="E46" s="12"/>
      <c r="F46" s="83">
        <v>1.184</v>
      </c>
      <c r="G46" s="173">
        <v>71.6</v>
      </c>
      <c r="H46" s="173"/>
      <c r="I46" s="174"/>
    </row>
    <row r="47" spans="1:9" ht="15.75" thickBot="1">
      <c r="A47" s="161" t="s">
        <v>50</v>
      </c>
      <c r="B47" s="162"/>
      <c r="C47" s="17"/>
      <c r="D47" s="18">
        <v>65.97</v>
      </c>
      <c r="E47" s="19"/>
      <c r="F47" s="84">
        <v>1.184</v>
      </c>
      <c r="G47" s="175">
        <v>78.11</v>
      </c>
      <c r="H47" s="175"/>
      <c r="I47" s="176"/>
    </row>
    <row r="48" ht="81" customHeight="1"/>
    <row r="49" spans="1:9" ht="18.75">
      <c r="A49" s="9" t="s">
        <v>53</v>
      </c>
      <c r="B49" s="9"/>
      <c r="C49" s="9"/>
      <c r="D49" s="9"/>
      <c r="E49" s="9"/>
      <c r="F49" s="149"/>
      <c r="G49" s="9" t="s">
        <v>54</v>
      </c>
      <c r="H49" s="9"/>
      <c r="I49" s="9"/>
    </row>
    <row r="50" spans="1:9" ht="18.75">
      <c r="A50" s="9"/>
      <c r="B50" s="9"/>
      <c r="C50" s="9"/>
      <c r="D50" s="9"/>
      <c r="E50" s="9"/>
      <c r="F50" s="9"/>
      <c r="G50" s="9"/>
      <c r="H50" s="9"/>
      <c r="I50" s="9"/>
    </row>
    <row r="51" spans="1:9" ht="18.75">
      <c r="A51" s="9"/>
      <c r="B51" s="9"/>
      <c r="C51" s="9"/>
      <c r="D51" s="9"/>
      <c r="E51" s="9"/>
      <c r="F51" s="9"/>
      <c r="G51" s="9"/>
      <c r="H51" s="9"/>
      <c r="I51" s="9"/>
    </row>
    <row r="52" spans="1:9" ht="18.75">
      <c r="A52" s="9" t="s">
        <v>55</v>
      </c>
      <c r="B52" s="9"/>
      <c r="C52" s="9"/>
      <c r="D52" s="9"/>
      <c r="E52" s="9"/>
      <c r="F52" s="149"/>
      <c r="G52" s="9" t="s">
        <v>56</v>
      </c>
      <c r="H52" s="9"/>
      <c r="I52" s="9"/>
    </row>
    <row r="53" spans="1:9" ht="18.75">
      <c r="A53" s="9"/>
      <c r="B53" s="9"/>
      <c r="C53" s="9"/>
      <c r="D53" s="9"/>
      <c r="E53" s="9"/>
      <c r="F53" s="9"/>
      <c r="G53" s="9"/>
      <c r="H53" s="9"/>
      <c r="I53" s="9"/>
    </row>
    <row r="54" spans="1:9" ht="18.75">
      <c r="A54" s="9"/>
      <c r="B54" s="9"/>
      <c r="C54" s="9"/>
      <c r="D54" s="9"/>
      <c r="E54" s="9"/>
      <c r="F54" s="9"/>
      <c r="G54" s="9"/>
      <c r="H54" s="9"/>
      <c r="I54" s="9"/>
    </row>
  </sheetData>
  <sheetProtection/>
  <mergeCells count="11">
    <mergeCell ref="A6:I6"/>
    <mergeCell ref="A45:B45"/>
    <mergeCell ref="A46:B46"/>
    <mergeCell ref="A47:B47"/>
    <mergeCell ref="I9:M9"/>
    <mergeCell ref="A7:I7"/>
    <mergeCell ref="G43:I43"/>
    <mergeCell ref="G44:I44"/>
    <mergeCell ref="G45:I45"/>
    <mergeCell ref="G46:I46"/>
    <mergeCell ref="G47:I47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140625" defaultRowHeight="15"/>
  <cols>
    <col min="1" max="1" width="8.00390625" style="0" customWidth="1"/>
    <col min="2" max="2" width="9.57421875" style="0" customWidth="1"/>
    <col min="4" max="4" width="13.421875" style="0" customWidth="1"/>
    <col min="6" max="6" width="14.7109375" style="0" customWidth="1"/>
    <col min="7" max="8" width="10.00390625" style="0" customWidth="1"/>
    <col min="9" max="9" width="10.8515625" style="0" customWidth="1"/>
    <col min="10" max="10" width="1.28515625" style="0" customWidth="1"/>
  </cols>
  <sheetData>
    <row r="1" spans="1:9" ht="15">
      <c r="A1" s="2"/>
      <c r="B1" s="1"/>
      <c r="C1" s="1"/>
      <c r="D1" s="1"/>
      <c r="E1" s="3" t="s">
        <v>36</v>
      </c>
      <c r="F1" s="2"/>
      <c r="G1" s="2"/>
      <c r="H1" s="2"/>
      <c r="I1" s="2"/>
    </row>
    <row r="2" spans="1:9" ht="18.75">
      <c r="A2" s="3"/>
      <c r="B2" s="3"/>
      <c r="C2" s="3"/>
      <c r="D2" s="3"/>
      <c r="E2" s="27"/>
      <c r="G2" s="27"/>
      <c r="H2" s="27"/>
      <c r="I2" s="67"/>
    </row>
    <row r="3" spans="1:9" ht="18.75">
      <c r="A3" s="3"/>
      <c r="B3" s="3"/>
      <c r="C3" s="7"/>
      <c r="D3" s="7"/>
      <c r="E3" s="4"/>
      <c r="F3" s="28"/>
      <c r="G3" s="28"/>
      <c r="H3" s="28"/>
      <c r="I3" s="29"/>
    </row>
    <row r="4" spans="1:9" ht="18.75">
      <c r="A4" s="3"/>
      <c r="B4" s="30"/>
      <c r="C4" s="30"/>
      <c r="D4" s="30"/>
      <c r="E4" s="5" t="s">
        <v>45</v>
      </c>
      <c r="I4" s="68"/>
    </row>
    <row r="5" spans="2:9" ht="15.75">
      <c r="B5" s="8"/>
      <c r="C5" s="8"/>
      <c r="D5" s="8"/>
      <c r="E5" s="8"/>
      <c r="F5" s="8"/>
      <c r="G5" s="31"/>
      <c r="H5" s="26"/>
      <c r="I5" s="32"/>
    </row>
    <row r="6" spans="1:9" ht="15.75">
      <c r="A6" s="156" t="s">
        <v>48</v>
      </c>
      <c r="B6" s="156"/>
      <c r="C6" s="156"/>
      <c r="D6" s="156"/>
      <c r="E6" s="156"/>
      <c r="F6" s="156"/>
      <c r="G6" s="156"/>
      <c r="H6" s="156"/>
      <c r="I6" s="156"/>
    </row>
    <row r="7" spans="1:9" ht="15.75">
      <c r="A7" s="156" t="s">
        <v>57</v>
      </c>
      <c r="B7" s="156"/>
      <c r="C7" s="156"/>
      <c r="D7" s="156"/>
      <c r="E7" s="156"/>
      <c r="F7" s="156"/>
      <c r="G7" s="156"/>
      <c r="H7" s="156"/>
      <c r="I7" s="156"/>
    </row>
    <row r="8" spans="1:9" ht="15.75">
      <c r="A8" s="34"/>
      <c r="B8" s="33"/>
      <c r="C8" s="33"/>
      <c r="D8" s="33"/>
      <c r="E8" s="46" t="s">
        <v>44</v>
      </c>
      <c r="F8" s="46"/>
      <c r="G8" s="46"/>
      <c r="H8" s="46"/>
      <c r="I8" s="47"/>
    </row>
    <row r="9" spans="1:10" ht="16.5" thickBot="1">
      <c r="A9" s="1"/>
      <c r="G9" s="31"/>
      <c r="H9" s="148" t="s">
        <v>52</v>
      </c>
      <c r="I9" s="163"/>
      <c r="J9" s="163"/>
    </row>
    <row r="10" spans="1:9" ht="15">
      <c r="A10" s="94" t="s">
        <v>0</v>
      </c>
      <c r="B10" s="95"/>
      <c r="C10" s="96"/>
      <c r="D10" s="97"/>
      <c r="E10" s="137" t="s">
        <v>1</v>
      </c>
      <c r="F10" s="137" t="s">
        <v>2</v>
      </c>
      <c r="G10" s="138" t="s">
        <v>3</v>
      </c>
      <c r="H10" s="98" t="s">
        <v>4</v>
      </c>
      <c r="I10" s="99" t="s">
        <v>5</v>
      </c>
    </row>
    <row r="11" spans="1:9" ht="14.25" customHeight="1">
      <c r="A11" s="35"/>
      <c r="B11" s="32"/>
      <c r="C11" s="32"/>
      <c r="D11" s="53"/>
      <c r="E11" s="125" t="s">
        <v>6</v>
      </c>
      <c r="F11" s="125"/>
      <c r="G11" s="135"/>
      <c r="H11" s="136" t="s">
        <v>7</v>
      </c>
      <c r="I11" s="139" t="s">
        <v>8</v>
      </c>
    </row>
    <row r="12" spans="1:9" ht="15" hidden="1">
      <c r="A12" s="37"/>
      <c r="B12" s="23"/>
      <c r="C12" s="23"/>
      <c r="D12" s="24"/>
      <c r="E12" s="25"/>
      <c r="F12" s="133"/>
      <c r="G12" s="78"/>
      <c r="H12" s="76"/>
      <c r="I12" s="38"/>
    </row>
    <row r="13" spans="1:9" ht="15">
      <c r="A13" s="100"/>
      <c r="B13" s="71" t="s">
        <v>9</v>
      </c>
      <c r="C13" s="71"/>
      <c r="D13" s="77"/>
      <c r="E13" s="123" t="s">
        <v>10</v>
      </c>
      <c r="F13" s="123">
        <v>2153904.5234730244</v>
      </c>
      <c r="G13" s="120"/>
      <c r="H13" s="54"/>
      <c r="I13" s="101"/>
    </row>
    <row r="14" spans="1:9" ht="15">
      <c r="A14" s="102"/>
      <c r="B14" s="78" t="s">
        <v>11</v>
      </c>
      <c r="C14" s="78"/>
      <c r="D14" s="79"/>
      <c r="E14" s="86"/>
      <c r="F14" s="86"/>
      <c r="G14" s="120"/>
      <c r="H14" s="55"/>
      <c r="I14" s="36"/>
    </row>
    <row r="15" spans="1:9" ht="15">
      <c r="A15" s="100"/>
      <c r="B15" s="14"/>
      <c r="C15" s="14" t="s">
        <v>12</v>
      </c>
      <c r="D15" s="15"/>
      <c r="E15" s="16" t="s">
        <v>13</v>
      </c>
      <c r="F15" s="43">
        <v>416121.04248</v>
      </c>
      <c r="G15" s="66"/>
      <c r="H15" s="56"/>
      <c r="I15" s="39"/>
    </row>
    <row r="16" spans="1:9" ht="15">
      <c r="A16" s="102"/>
      <c r="B16" s="11"/>
      <c r="C16" s="11" t="s">
        <v>14</v>
      </c>
      <c r="D16" s="12"/>
      <c r="E16" s="86"/>
      <c r="F16" s="86"/>
      <c r="G16" s="129"/>
      <c r="H16" s="57"/>
      <c r="I16" s="40"/>
    </row>
    <row r="17" spans="1:9" ht="15">
      <c r="A17" s="100"/>
      <c r="B17" s="14"/>
      <c r="C17" s="14" t="s">
        <v>15</v>
      </c>
      <c r="D17" s="15"/>
      <c r="E17" s="43" t="s">
        <v>13</v>
      </c>
      <c r="F17" s="134">
        <v>422794.45739520004</v>
      </c>
      <c r="G17" s="120"/>
      <c r="H17" s="54"/>
      <c r="I17" s="39"/>
    </row>
    <row r="18" spans="1:9" ht="15">
      <c r="A18" s="107"/>
      <c r="B18" s="32"/>
      <c r="C18" s="52" t="s">
        <v>16</v>
      </c>
      <c r="D18" s="53"/>
      <c r="E18" s="86"/>
      <c r="F18" s="86"/>
      <c r="G18" s="120"/>
      <c r="H18" s="55"/>
      <c r="I18" s="41"/>
    </row>
    <row r="19" spans="1:9" ht="15">
      <c r="A19" s="152"/>
      <c r="B19" s="14"/>
      <c r="C19" s="51" t="s">
        <v>17</v>
      </c>
      <c r="D19" s="15"/>
      <c r="E19" s="150" t="s">
        <v>13</v>
      </c>
      <c r="F19" s="134">
        <v>234394.880626944</v>
      </c>
      <c r="G19" s="66"/>
      <c r="H19" s="58"/>
      <c r="I19" s="104"/>
    </row>
    <row r="20" spans="1:9" ht="15">
      <c r="A20" s="102"/>
      <c r="B20" s="11"/>
      <c r="C20" s="11"/>
      <c r="D20" s="12"/>
      <c r="E20" s="151"/>
      <c r="F20" s="49"/>
      <c r="G20" s="129"/>
      <c r="H20" s="59"/>
      <c r="I20" s="105"/>
    </row>
    <row r="21" spans="1:9" ht="15">
      <c r="A21" s="107"/>
      <c r="B21" s="32"/>
      <c r="C21" s="52" t="s">
        <v>20</v>
      </c>
      <c r="D21" s="53"/>
      <c r="E21" s="16"/>
      <c r="F21" s="16"/>
      <c r="G21" s="120"/>
      <c r="H21" s="55"/>
      <c r="I21" s="106"/>
    </row>
    <row r="22" spans="1:9" ht="15">
      <c r="A22" s="107"/>
      <c r="B22" s="32"/>
      <c r="C22" s="52" t="s">
        <v>21</v>
      </c>
      <c r="D22" s="53"/>
      <c r="E22" s="126" t="s">
        <v>13</v>
      </c>
      <c r="F22" s="126">
        <v>1080594.1429708807</v>
      </c>
      <c r="G22" s="120"/>
      <c r="H22" s="54"/>
      <c r="I22" s="108"/>
    </row>
    <row r="23" spans="1:9" ht="15">
      <c r="A23" s="107"/>
      <c r="B23" s="32"/>
      <c r="C23" s="52" t="s">
        <v>22</v>
      </c>
      <c r="D23" s="53"/>
      <c r="E23" s="48"/>
      <c r="F23" s="48"/>
      <c r="G23" s="120"/>
      <c r="H23" s="55"/>
      <c r="I23" s="106"/>
    </row>
    <row r="24" spans="1:9" ht="15">
      <c r="A24" s="102"/>
      <c r="B24" s="11"/>
      <c r="C24" s="50" t="s">
        <v>23</v>
      </c>
      <c r="D24" s="12"/>
      <c r="E24" s="86"/>
      <c r="F24" s="86"/>
      <c r="G24" s="120"/>
      <c r="H24" s="55"/>
      <c r="I24" s="93"/>
    </row>
    <row r="25" spans="1:9" ht="15">
      <c r="A25" s="100"/>
      <c r="B25" s="71" t="s">
        <v>24</v>
      </c>
      <c r="C25" s="71"/>
      <c r="D25" s="77"/>
      <c r="E25" s="74" t="s">
        <v>13</v>
      </c>
      <c r="F25" s="123">
        <v>152916.486028295</v>
      </c>
      <c r="G25" s="66"/>
      <c r="H25" s="56"/>
      <c r="I25" s="42"/>
    </row>
    <row r="26" spans="1:9" ht="0.75" customHeight="1">
      <c r="A26" s="102"/>
      <c r="B26" s="11"/>
      <c r="C26" s="11"/>
      <c r="D26" s="12"/>
      <c r="E26" s="86"/>
      <c r="F26" s="86"/>
      <c r="G26" s="129"/>
      <c r="H26" s="55"/>
      <c r="I26" s="36"/>
    </row>
    <row r="27" spans="1:9" ht="15">
      <c r="A27" s="73"/>
      <c r="B27" s="71" t="s">
        <v>25</v>
      </c>
      <c r="C27" s="71"/>
      <c r="D27" s="77"/>
      <c r="E27" s="74" t="s">
        <v>13</v>
      </c>
      <c r="F27" s="123">
        <v>107695.22617365123</v>
      </c>
      <c r="G27" s="120"/>
      <c r="H27" s="56"/>
      <c r="I27" s="39"/>
    </row>
    <row r="28" spans="1:9" ht="0.75" customHeight="1">
      <c r="A28" s="75"/>
      <c r="B28" s="78"/>
      <c r="C28" s="78"/>
      <c r="D28" s="79"/>
      <c r="E28" s="127"/>
      <c r="F28" s="127"/>
      <c r="G28" s="121"/>
      <c r="H28" s="60"/>
      <c r="I28" s="93"/>
    </row>
    <row r="29" spans="1:9" ht="15">
      <c r="A29" s="73"/>
      <c r="B29" s="71" t="s">
        <v>26</v>
      </c>
      <c r="C29" s="71"/>
      <c r="D29" s="77"/>
      <c r="E29" s="74" t="s">
        <v>13</v>
      </c>
      <c r="F29" s="74">
        <v>0</v>
      </c>
      <c r="G29" s="72"/>
      <c r="H29" s="43"/>
      <c r="I29" s="44"/>
    </row>
    <row r="30" spans="1:9" ht="4.5" customHeight="1">
      <c r="A30" s="75"/>
      <c r="B30" s="78"/>
      <c r="C30" s="78"/>
      <c r="D30" s="79"/>
      <c r="E30" s="127"/>
      <c r="F30" s="127"/>
      <c r="G30" s="130"/>
      <c r="H30" s="86"/>
      <c r="I30" s="93"/>
    </row>
    <row r="31" spans="1:9" ht="15">
      <c r="A31" s="73" t="s">
        <v>27</v>
      </c>
      <c r="B31" s="14"/>
      <c r="C31" s="14"/>
      <c r="D31" s="15"/>
      <c r="E31" s="123" t="s">
        <v>13</v>
      </c>
      <c r="F31" s="123">
        <v>0</v>
      </c>
      <c r="G31" s="119"/>
      <c r="H31" s="61"/>
      <c r="I31" s="109"/>
    </row>
    <row r="32" spans="1:9" ht="15">
      <c r="A32" s="114" t="s">
        <v>28</v>
      </c>
      <c r="B32" s="81"/>
      <c r="C32" s="81"/>
      <c r="D32" s="82"/>
      <c r="E32" s="122" t="s">
        <v>13</v>
      </c>
      <c r="F32" s="122">
        <f>F13+F25+F27</f>
        <v>2414516.235674971</v>
      </c>
      <c r="G32" s="131"/>
      <c r="H32" s="62"/>
      <c r="I32" s="111"/>
    </row>
    <row r="33" spans="1:9" ht="15">
      <c r="A33" s="113" t="s">
        <v>29</v>
      </c>
      <c r="B33" s="81"/>
      <c r="C33" s="81"/>
      <c r="D33" s="82"/>
      <c r="E33" s="63" t="s">
        <v>30</v>
      </c>
      <c r="F33" s="63">
        <v>115282.02999999997</v>
      </c>
      <c r="G33" s="144"/>
      <c r="H33" s="128"/>
      <c r="I33" s="111"/>
    </row>
    <row r="34" spans="1:9" ht="15">
      <c r="A34" s="75" t="s">
        <v>31</v>
      </c>
      <c r="B34" s="78"/>
      <c r="C34" s="78"/>
      <c r="D34" s="79"/>
      <c r="E34" s="128" t="s">
        <v>13</v>
      </c>
      <c r="F34" s="128">
        <f>F32/F33</f>
        <v>20.94442850871876</v>
      </c>
      <c r="G34" s="128">
        <f>F34</f>
        <v>20.94442850871876</v>
      </c>
      <c r="H34" s="128">
        <f>G34</f>
        <v>20.94442850871876</v>
      </c>
      <c r="I34" s="153">
        <f>H34</f>
        <v>20.94442850871876</v>
      </c>
    </row>
    <row r="35" spans="1:9" ht="15">
      <c r="A35" s="113" t="s">
        <v>32</v>
      </c>
      <c r="B35" s="81"/>
      <c r="C35" s="81"/>
      <c r="D35" s="82"/>
      <c r="E35" s="63" t="s">
        <v>13</v>
      </c>
      <c r="F35" s="63"/>
      <c r="G35" s="63">
        <v>5</v>
      </c>
      <c r="H35" s="143">
        <v>10</v>
      </c>
      <c r="I35" s="111">
        <v>20</v>
      </c>
    </row>
    <row r="36" spans="1:9" ht="15">
      <c r="A36" s="112" t="s">
        <v>33</v>
      </c>
      <c r="B36" s="6"/>
      <c r="C36" s="78"/>
      <c r="D36" s="79"/>
      <c r="E36" s="128" t="s">
        <v>13</v>
      </c>
      <c r="F36" s="128"/>
      <c r="G36" s="65">
        <f>G34*G35%</f>
        <v>1.0472214254359382</v>
      </c>
      <c r="H36" s="128">
        <f>H34*H35%</f>
        <v>2.0944428508718764</v>
      </c>
      <c r="I36" s="124">
        <f>I34*I35%</f>
        <v>4.188885701743753</v>
      </c>
    </row>
    <row r="37" spans="1:9" ht="15">
      <c r="A37" s="114" t="s">
        <v>34</v>
      </c>
      <c r="B37" s="81"/>
      <c r="C37" s="81"/>
      <c r="D37" s="82"/>
      <c r="E37" s="128" t="s">
        <v>13</v>
      </c>
      <c r="F37" s="128"/>
      <c r="G37" s="65">
        <f>G34+G36</f>
        <v>21.9916499341547</v>
      </c>
      <c r="H37" s="128">
        <f>H34+H36</f>
        <v>23.038871359590637</v>
      </c>
      <c r="I37" s="124">
        <f>I34+I36</f>
        <v>25.133314210462515</v>
      </c>
    </row>
    <row r="38" spans="1:9" ht="15.75" thickBot="1">
      <c r="A38" s="140" t="s">
        <v>35</v>
      </c>
      <c r="B38" s="141"/>
      <c r="C38" s="141"/>
      <c r="D38" s="141"/>
      <c r="E38" s="64" t="s">
        <v>13</v>
      </c>
      <c r="F38" s="64"/>
      <c r="G38" s="66">
        <f>G37*20%</f>
        <v>4.39832998683094</v>
      </c>
      <c r="H38" s="147">
        <f>H37*20%</f>
        <v>4.607774271918127</v>
      </c>
      <c r="I38" s="132">
        <f>I37*20%</f>
        <v>5.026662842092503</v>
      </c>
    </row>
    <row r="39" spans="1:9" ht="15.75" thickBot="1">
      <c r="A39" s="110" t="s">
        <v>43</v>
      </c>
      <c r="B39" s="80"/>
      <c r="C39" s="80"/>
      <c r="D39" s="80"/>
      <c r="E39" s="142" t="s">
        <v>13</v>
      </c>
      <c r="F39" s="115"/>
      <c r="G39" s="116">
        <f>G37+G38</f>
        <v>26.389979920985642</v>
      </c>
      <c r="H39" s="117">
        <f>H37+H38</f>
        <v>27.646645631508765</v>
      </c>
      <c r="I39" s="116">
        <f>I37+I38</f>
        <v>30.159977052555018</v>
      </c>
    </row>
    <row r="40" spans="1:9" ht="15">
      <c r="A40" s="8"/>
      <c r="B40" s="8"/>
      <c r="C40" s="8"/>
      <c r="D40" s="8"/>
      <c r="E40" s="8"/>
      <c r="F40" s="8"/>
      <c r="G40" s="8"/>
      <c r="H40" s="45"/>
      <c r="I40" s="45"/>
    </row>
    <row r="41" spans="1:8" ht="15">
      <c r="A41" s="118" t="s">
        <v>58</v>
      </c>
      <c r="C41" s="8"/>
      <c r="D41" s="8"/>
      <c r="E41" s="8"/>
      <c r="F41" s="8"/>
      <c r="G41" s="70"/>
      <c r="H41" s="70"/>
    </row>
    <row r="42" spans="1:6" ht="15.75" thickBot="1">
      <c r="A42" s="8"/>
      <c r="B42" s="8"/>
      <c r="C42" s="8"/>
      <c r="D42" s="8"/>
      <c r="E42" s="8"/>
      <c r="F42" s="8"/>
    </row>
    <row r="43" spans="1:9" ht="15">
      <c r="A43" s="87" t="s">
        <v>37</v>
      </c>
      <c r="B43" s="88"/>
      <c r="C43" s="21"/>
      <c r="D43" s="21" t="s">
        <v>41</v>
      </c>
      <c r="E43" s="22"/>
      <c r="F43" s="20" t="s">
        <v>38</v>
      </c>
      <c r="G43" s="165" t="s">
        <v>51</v>
      </c>
      <c r="H43" s="177"/>
      <c r="I43" s="178"/>
    </row>
    <row r="44" spans="1:9" ht="15.75" thickBot="1">
      <c r="A44" s="89"/>
      <c r="B44" s="90"/>
      <c r="C44" s="91"/>
      <c r="D44" s="91" t="s">
        <v>40</v>
      </c>
      <c r="E44" s="90"/>
      <c r="F44" s="92" t="s">
        <v>39</v>
      </c>
      <c r="G44" s="168" t="s">
        <v>42</v>
      </c>
      <c r="H44" s="179"/>
      <c r="I44" s="180"/>
    </row>
    <row r="45" spans="1:9" ht="15">
      <c r="A45" s="157" t="s">
        <v>3</v>
      </c>
      <c r="B45" s="158"/>
      <c r="C45" s="10"/>
      <c r="D45" s="11">
        <v>25.69</v>
      </c>
      <c r="E45" s="12"/>
      <c r="F45" s="83">
        <v>1.027</v>
      </c>
      <c r="G45" s="171">
        <v>26.39</v>
      </c>
      <c r="H45" s="171"/>
      <c r="I45" s="172"/>
    </row>
    <row r="46" spans="1:9" ht="15">
      <c r="A46" s="159" t="s">
        <v>49</v>
      </c>
      <c r="B46" s="160"/>
      <c r="C46" s="10"/>
      <c r="D46" s="11">
        <v>26.91</v>
      </c>
      <c r="E46" s="12"/>
      <c r="F46" s="83">
        <v>1.027</v>
      </c>
      <c r="G46" s="173">
        <v>27.65</v>
      </c>
      <c r="H46" s="173"/>
      <c r="I46" s="174"/>
    </row>
    <row r="47" spans="1:9" ht="15.75" thickBot="1">
      <c r="A47" s="161" t="s">
        <v>50</v>
      </c>
      <c r="B47" s="162"/>
      <c r="C47" s="17"/>
      <c r="D47" s="18">
        <v>29.36</v>
      </c>
      <c r="E47" s="19"/>
      <c r="F47" s="84">
        <v>1.027</v>
      </c>
      <c r="G47" s="175">
        <v>30.16</v>
      </c>
      <c r="H47" s="175"/>
      <c r="I47" s="176"/>
    </row>
    <row r="48" ht="81" customHeight="1"/>
    <row r="49" spans="1:9" ht="18.75">
      <c r="A49" s="9" t="s">
        <v>53</v>
      </c>
      <c r="B49" s="9"/>
      <c r="C49" s="9"/>
      <c r="D49" s="9"/>
      <c r="E49" s="9"/>
      <c r="F49" s="149"/>
      <c r="G49" s="9" t="s">
        <v>54</v>
      </c>
      <c r="H49" s="9"/>
      <c r="I49" s="9"/>
    </row>
    <row r="50" spans="1:9" ht="18.75">
      <c r="A50" s="9"/>
      <c r="B50" s="9"/>
      <c r="C50" s="9"/>
      <c r="D50" s="9"/>
      <c r="E50" s="9"/>
      <c r="F50" s="9"/>
      <c r="G50" s="9"/>
      <c r="H50" s="9"/>
      <c r="I50" s="9"/>
    </row>
    <row r="51" spans="1:9" ht="18.75">
      <c r="A51" s="9"/>
      <c r="B51" s="9"/>
      <c r="C51" s="9"/>
      <c r="D51" s="9"/>
      <c r="E51" s="9"/>
      <c r="F51" s="9"/>
      <c r="G51" s="9"/>
      <c r="H51" s="9"/>
      <c r="I51" s="9"/>
    </row>
    <row r="52" spans="1:9" ht="18.75">
      <c r="A52" s="9" t="s">
        <v>55</v>
      </c>
      <c r="B52" s="9"/>
      <c r="C52" s="9"/>
      <c r="D52" s="9"/>
      <c r="E52" s="9"/>
      <c r="F52" s="149"/>
      <c r="G52" s="9" t="s">
        <v>56</v>
      </c>
      <c r="H52" s="9"/>
      <c r="I52" s="9"/>
    </row>
    <row r="53" spans="1:9" ht="18.75">
      <c r="A53" s="9"/>
      <c r="B53" s="9"/>
      <c r="C53" s="9"/>
      <c r="D53" s="9"/>
      <c r="E53" s="9"/>
      <c r="F53" s="9"/>
      <c r="G53" s="9"/>
      <c r="H53" s="9"/>
      <c r="I53" s="9"/>
    </row>
    <row r="54" spans="1:9" ht="18.75">
      <c r="A54" s="9"/>
      <c r="B54" s="9"/>
      <c r="C54" s="9"/>
      <c r="D54" s="9"/>
      <c r="E54" s="9"/>
      <c r="F54" s="9"/>
      <c r="G54" s="9"/>
      <c r="H54" s="9"/>
      <c r="I54" s="9"/>
    </row>
  </sheetData>
  <sheetProtection/>
  <mergeCells count="11">
    <mergeCell ref="A46:B46"/>
    <mergeCell ref="G46:I46"/>
    <mergeCell ref="A47:B47"/>
    <mergeCell ref="G47:I47"/>
    <mergeCell ref="A6:I6"/>
    <mergeCell ref="A7:I7"/>
    <mergeCell ref="I9:J9"/>
    <mergeCell ref="G43:I43"/>
    <mergeCell ref="G44:I44"/>
    <mergeCell ref="A45:B45"/>
    <mergeCell ref="G45:I45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2018-10-17T12:52:09Z</dcterms:modified>
  <cp:category/>
  <cp:version/>
  <cp:contentType/>
  <cp:contentStatus/>
</cp:coreProperties>
</file>